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upsvl\Desktop\"/>
    </mc:Choice>
  </mc:AlternateContent>
  <bookViews>
    <workbookView xWindow="-120" yWindow="-120" windowWidth="29040" windowHeight="15720"/>
  </bookViews>
  <sheets>
    <sheet name="Pokyny pro vyplnění" sheetId="11" r:id="rId1"/>
    <sheet name="Stavba" sheetId="1" r:id="rId2"/>
    <sheet name="VzorPolozky" sheetId="10" state="hidden" r:id="rId3"/>
    <sheet name="01 202311010101 Pol" sheetId="12" r:id="rId4"/>
  </sheets>
  <externalReferences>
    <externalReference r:id="rId5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202311010101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202311010101 Pol'!$A$1:$Y$22</definedName>
    <definedName name="_xlnm.Print_Area" localSheetId="1">Stavba!$A$1:$J$57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6" i="1" l="1"/>
  <c r="I55" i="1"/>
  <c r="I54" i="1"/>
  <c r="Q8" i="12"/>
  <c r="G9" i="12"/>
  <c r="M9" i="12" s="1"/>
  <c r="M8" i="12" s="1"/>
  <c r="I9" i="12"/>
  <c r="I8" i="12" s="1"/>
  <c r="K9" i="12"/>
  <c r="K8" i="12" s="1"/>
  <c r="O9" i="12"/>
  <c r="O8" i="12" s="1"/>
  <c r="Q9" i="12"/>
  <c r="V9" i="12"/>
  <c r="V8" i="12" s="1"/>
  <c r="G10" i="12"/>
  <c r="G8" i="12" s="1"/>
  <c r="G21" i="12" s="1"/>
  <c r="I10" i="12"/>
  <c r="K10" i="12"/>
  <c r="M10" i="12"/>
  <c r="O10" i="12"/>
  <c r="Q10" i="12"/>
  <c r="V10" i="12"/>
  <c r="G11" i="12"/>
  <c r="M11" i="12" s="1"/>
  <c r="I11" i="12"/>
  <c r="K11" i="12"/>
  <c r="O11" i="12"/>
  <c r="Q11" i="12"/>
  <c r="V11" i="12"/>
  <c r="G12" i="12"/>
  <c r="I12" i="12"/>
  <c r="K12" i="12"/>
  <c r="O12" i="12"/>
  <c r="Q12" i="12"/>
  <c r="G13" i="12"/>
  <c r="M13" i="12" s="1"/>
  <c r="M12" i="12" s="1"/>
  <c r="I13" i="12"/>
  <c r="K13" i="12"/>
  <c r="O13" i="12"/>
  <c r="Q13" i="12"/>
  <c r="V13" i="12"/>
  <c r="V12" i="12" s="1"/>
  <c r="G14" i="12"/>
  <c r="K14" i="12"/>
  <c r="M14" i="12"/>
  <c r="V14" i="12"/>
  <c r="G15" i="12"/>
  <c r="I15" i="12"/>
  <c r="I14" i="12" s="1"/>
  <c r="K15" i="12"/>
  <c r="M15" i="12"/>
  <c r="O15" i="12"/>
  <c r="O14" i="12" s="1"/>
  <c r="Q15" i="12"/>
  <c r="Q14" i="12" s="1"/>
  <c r="V15" i="12"/>
  <c r="G16" i="12"/>
  <c r="G17" i="12"/>
  <c r="I17" i="12"/>
  <c r="K17" i="12"/>
  <c r="K16" i="12" s="1"/>
  <c r="M17" i="12"/>
  <c r="M16" i="12" s="1"/>
  <c r="O17" i="12"/>
  <c r="Q17" i="12"/>
  <c r="Q16" i="12" s="1"/>
  <c r="V17" i="12"/>
  <c r="V16" i="12" s="1"/>
  <c r="G18" i="12"/>
  <c r="M18" i="12" s="1"/>
  <c r="I18" i="12"/>
  <c r="K18" i="12"/>
  <c r="O18" i="12"/>
  <c r="O16" i="12" s="1"/>
  <c r="Q18" i="12"/>
  <c r="V18" i="12"/>
  <c r="G19" i="12"/>
  <c r="M19" i="12" s="1"/>
  <c r="I19" i="12"/>
  <c r="I16" i="12" s="1"/>
  <c r="K19" i="12"/>
  <c r="O19" i="12"/>
  <c r="Q19" i="12"/>
  <c r="V19" i="12"/>
  <c r="AE21" i="12"/>
  <c r="F42" i="1" s="1"/>
  <c r="I20" i="1"/>
  <c r="I19" i="1"/>
  <c r="I18" i="1"/>
  <c r="I17" i="1"/>
  <c r="H43" i="1"/>
  <c r="J28" i="1"/>
  <c r="J26" i="1"/>
  <c r="G38" i="1"/>
  <c r="F38" i="1"/>
  <c r="J23" i="1"/>
  <c r="J24" i="1"/>
  <c r="J25" i="1"/>
  <c r="J27" i="1"/>
  <c r="E24" i="1"/>
  <c r="G24" i="1"/>
  <c r="E26" i="1"/>
  <c r="G26" i="1"/>
  <c r="F41" i="1" l="1"/>
  <c r="I53" i="1"/>
  <c r="I16" i="1" s="1"/>
  <c r="I21" i="1" s="1"/>
  <c r="I57" i="1"/>
  <c r="J54" i="1" s="1"/>
  <c r="F39" i="1"/>
  <c r="AF21" i="12"/>
  <c r="J42" i="1"/>
  <c r="J41" i="1"/>
  <c r="J39" i="1"/>
  <c r="J43" i="1" l="1"/>
  <c r="J55" i="1"/>
  <c r="J53" i="1"/>
  <c r="G42" i="1"/>
  <c r="I42" i="1" s="1"/>
  <c r="G39" i="1"/>
  <c r="G43" i="1" s="1"/>
  <c r="G25" i="1" s="1"/>
  <c r="G41" i="1"/>
  <c r="I41" i="1" s="1"/>
  <c r="J56" i="1"/>
  <c r="F43" i="1"/>
  <c r="G23" i="1" s="1"/>
  <c r="A27" i="1" s="1"/>
  <c r="G28" i="1" s="1"/>
  <c r="G27" i="1" s="1"/>
  <c r="G29" i="1" s="1"/>
  <c r="I39" i="1" l="1"/>
  <c r="I43" i="1" s="1"/>
  <c r="J57" i="1"/>
  <c r="A28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Petr Škrdlík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<sst xmlns="http://schemas.openxmlformats.org/spreadsheetml/2006/main" count="233" uniqueCount="134">
  <si>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</si>
  <si>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</si>
  <si>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</si>
  <si>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</si>
  <si>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</si>
  <si>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</si>
  <si>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</si>
  <si>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</si>
  <si>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</si>
  <si>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</si>
  <si>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</si>
  <si>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</si>
  <si>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</si>
  <si>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</si>
  <si>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</si>
  <si>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</si>
  <si>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</si>
  <si>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</si>
  <si>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</si>
  <si>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</si>
  <si>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</si>
  <si>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</si>
  <si>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</si>
  <si>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</si>
  <si>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</si>
  <si>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</si>
  <si>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</si>
  <si>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</si>
  <si>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</si>
  <si>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</si>
  <si>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</si>
  <si>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</si>
  <si>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</si>
  <si>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</si>
  <si>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</si>
  <si>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</si>
  <si>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</si>
  <si>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</si>
  <si>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</si>
  <si>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</si>
  <si>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</si>
  <si>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</si>
  <si>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</si>
  <si>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202311010101</t>
  </si>
  <si>
    <t xml:space="preserve"> ZŠ Újezd u Brna oprava skoklů</t>
  </si>
  <si>
    <t>01</t>
  </si>
  <si>
    <t>Oprava soklu</t>
  </si>
  <si>
    <t>Objekt:</t>
  </si>
  <si>
    <t>Rozpočet:</t>
  </si>
  <si>
    <t>20231101</t>
  </si>
  <si>
    <t>ZŠ Újezd u Brna, oprava soklů</t>
  </si>
  <si>
    <t>Základní škola Újezd u Brna , okres Brno - venkov, příspěvková organizace</t>
  </si>
  <si>
    <t>Školní 284</t>
  </si>
  <si>
    <t>Újezd u Brna</t>
  </si>
  <si>
    <t>66453</t>
  </si>
  <si>
    <t>70990794</t>
  </si>
  <si>
    <t>Stavba</t>
  </si>
  <si>
    <t>Stavební objekt</t>
  </si>
  <si>
    <t>Celkem za stavbu</t>
  </si>
  <si>
    <t>CZK</t>
  </si>
  <si>
    <t>#POPS</t>
  </si>
  <si>
    <t>Popis stavby: 20231101 - ZŠ Újezd u Brna, oprava soklů</t>
  </si>
  <si>
    <t>#POPO</t>
  </si>
  <si>
    <t>Popis objektu: 01 - Oprava soklu</t>
  </si>
  <si>
    <t>#POPR</t>
  </si>
  <si>
    <t>Popis rozpočtu: 202311010101 -  ZŠ Újezd u Brna oprava skoklů</t>
  </si>
  <si>
    <t>Rekapitulace dílů</t>
  </si>
  <si>
    <t>Typ dílu</t>
  </si>
  <si>
    <t>61</t>
  </si>
  <si>
    <t>Úpravy povrchů vnitřní</t>
  </si>
  <si>
    <t>62</t>
  </si>
  <si>
    <t>Úpravy povrchů vnější</t>
  </si>
  <si>
    <t>783</t>
  </si>
  <si>
    <t>Nátěry</t>
  </si>
  <si>
    <t>784</t>
  </si>
  <si>
    <t>Malby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</si>
  <si>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</si>
  <si>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</si>
  <si>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</si>
  <si>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</si>
  <si>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</si>
  <si>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</si>
  <si>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</si>
  <si>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</si>
  <si>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</si>
  <si>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</si>
  <si>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</si>
  <si>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</si>
  <si>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</si>
  <si>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</si>
  <si>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</si>
  <si>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</si>
  <si>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</si>
  <si>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</si>
  <si>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</si>
  <si>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</si>
  <si>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</si>
  <si>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</si>
  <si>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</si>
  <si>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</si>
  <si>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</si>
  <si>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</si>
  <si>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</si>
  <si>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</si>
  <si>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</si>
  <si>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</si>
  <si>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</si>
  <si>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612421331RT2</t>
  </si>
  <si>
    <t>Oprava vnitřních vápenných omítek stěn v množství opravované plochy přes 10 do 30 %,  štukových</t>
  </si>
  <si>
    <t>m2</t>
  </si>
  <si>
    <t>801-4</t>
  </si>
  <si>
    <t>RTS 23/ II</t>
  </si>
  <si>
    <t>Práce</t>
  </si>
  <si>
    <t>Běžná</t>
  </si>
  <si>
    <t>POL1_</t>
  </si>
  <si>
    <t>612481211RT8</t>
  </si>
  <si>
    <t>Vyztužení povrchu vnitřních stěn sklotextilní síťovinou s dodávkou síťoviny a stěrkového tmelu</t>
  </si>
  <si>
    <t>801-1</t>
  </si>
  <si>
    <t>612421615R00</t>
  </si>
  <si>
    <t>Omítky vnitřní stěn vápenné nebo vápenocementové v podlaží i ve schodišti hrubé zatřené</t>
  </si>
  <si>
    <t>622432112R00</t>
  </si>
  <si>
    <t>Omítky vnější stěn z umělého kamene v přírodní barvě drtí dekorativní střednězrnné, akrylátové</t>
  </si>
  <si>
    <t>783802822R00</t>
  </si>
  <si>
    <t>Odstranění starých nátěrů z omítek stěn, opálením</t>
  </si>
  <si>
    <t>800-783</t>
  </si>
  <si>
    <t>784402801R00</t>
  </si>
  <si>
    <t>Odstranění maleb oškrabáním, v místnostech do 3,8 m</t>
  </si>
  <si>
    <t>800-784</t>
  </si>
  <si>
    <t>784011111R00</t>
  </si>
  <si>
    <t xml:space="preserve">Ostatní práce oprášení/ometení podkladu,  ,   </t>
  </si>
  <si>
    <t>784191201R00</t>
  </si>
  <si>
    <t>Příprava povrchu Penetrace (napouštění) podkladu disperzní, jednonásobná, Penetrace funkce: proti tvorbě skvrn, zpevnění povrchu, úprava savosti; ředidlo: voda (disperzní)</t>
  </si>
  <si>
    <t>SUM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</si>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</sst>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3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28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2" xfId="0" applyNumberFormat="1" applyFont="1" applyBorder="1" applyAlignment="1">
      <alignment horizontal="right" vertical="center" wrapText="1" shrinkToFit="1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5" fillId="0" borderId="31" xfId="0" applyNumberFormat="1" applyFont="1" applyBorder="1" applyAlignment="1">
      <alignment vertical="center"/>
    </xf>
    <xf numFmtId="4" fontId="5" fillId="0" borderId="32" xfId="0" applyNumberFormat="1" applyFont="1" applyBorder="1" applyAlignment="1">
      <alignment vertical="center" wrapText="1" shrinkToFit="1"/>
    </xf>
    <xf numFmtId="4" fontId="5" fillId="0" borderId="32" xfId="0" applyNumberFormat="1" applyFont="1" applyBorder="1" applyAlignment="1">
      <alignment vertical="center" shrinkToFit="1"/>
    </xf>
    <xf numFmtId="4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2" xfId="0" applyNumberFormat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164" fontId="3" fillId="0" borderId="33" xfId="0" applyNumberFormat="1" applyFont="1" applyBorder="1" applyAlignment="1">
      <alignment vertical="center"/>
    </xf>
    <xf numFmtId="164" fontId="3" fillId="3" borderId="36" xfId="0" applyNumberFormat="1" applyFont="1" applyFill="1" applyBorder="1" applyAlignment="1">
      <alignment vertical="center"/>
    </xf>
    <xf numFmtId="164" fontId="0" fillId="0" borderId="0" xfId="0" applyNumberFormat="1"/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3" borderId="36" xfId="0" applyNumberFormat="1" applyFont="1" applyFill="1" applyBorder="1" applyAlignment="1">
      <alignment horizontal="center" vertical="center"/>
    </xf>
    <xf numFmtId="4" fontId="3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1" fillId="0" borderId="21" xfId="0" applyFon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4" fontId="17" fillId="0" borderId="0" xfId="0" applyNumberFormat="1" applyFont="1" applyAlignment="1">
      <alignment vertical="top" shrinkToFit="1"/>
    </xf>
    <xf numFmtId="4" fontId="5" fillId="3" borderId="0" xfId="0" applyNumberFormat="1" applyFont="1" applyFill="1" applyAlignment="1">
      <alignment vertical="top" shrinkToFit="1"/>
    </xf>
    <xf numFmtId="0" fontId="5" fillId="3" borderId="27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5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37" xfId="0" applyNumberFormat="1" applyFont="1" applyFill="1" applyBorder="1" applyAlignment="1">
      <alignment vertical="top" shrinkToFit="1"/>
    </xf>
    <xf numFmtId="4" fontId="5" fillId="3" borderId="22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5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5" fontId="17" fillId="0" borderId="42" xfId="0" applyNumberFormat="1" applyFont="1" applyBorder="1" applyAlignment="1">
      <alignment vertical="top" shrinkToFit="1"/>
    </xf>
    <xf numFmtId="4" fontId="17" fillId="4" borderId="42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4" fontId="17" fillId="0" borderId="43" xfId="0" applyNumberFormat="1" applyFont="1" applyBorder="1" applyAlignment="1">
      <alignment vertical="top" shrinkToFit="1"/>
    </xf>
    <xf numFmtId="49" fontId="5" fillId="3" borderId="18" xfId="0" applyNumberFormat="1" applyFont="1" applyFill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4" borderId="0" xfId="0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5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tabSelected="1"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190" t="s">
        <v>39</v>
      </c>
      <c r="B2" s="190"/>
      <c r="C2" s="190"/>
      <c r="D2" s="190"/>
      <c r="E2" s="190"/>
      <c r="F2" s="190"/>
      <c r="G2" s="190"/>
    </row>
  </sheetData>
  <sheetProtection algorithmName="SHA-512" hashValue="eGBRdnkp/lOH46/dXjhYgkezZpwNzvjCSk20OhcyRcwxr/RTGrYYLRTd9RMrd7B1y0Lz4EOrlpMiMTzDUaVfmQ==" saltValue="CPl7lbkmXZU8Lj9fU9GFMA==" spinCount="100000" sheet="1" formatRows="0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0"/>
  <sheetViews>
    <sheetView showGridLines="0" topLeftCell="B1" zoomScaleNormal="100" zoomScaleSheetLayoutView="75" workbookViewId="0">
      <selection activeCell="D11" sqref="D11:G11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191" t="s">
        <v>41</v>
      </c>
      <c r="C1" s="192"/>
      <c r="D1" s="192"/>
      <c r="E1" s="192"/>
      <c r="F1" s="192"/>
      <c r="G1" s="192"/>
      <c r="H1" s="192"/>
      <c r="I1" s="192"/>
      <c r="J1" s="193"/>
    </row>
    <row r="2" spans="1:15" ht="36" customHeight="1" x14ac:dyDescent="0.2">
      <c r="A2" s="2"/>
      <c r="B2" s="78" t="s">
        <v>22</v>
      </c>
      <c r="C2" s="79"/>
      <c r="D2" s="80" t="s">
        <v>49</v>
      </c>
      <c r="E2" s="200" t="s">
        <v>50</v>
      </c>
      <c r="F2" s="201"/>
      <c r="G2" s="201"/>
      <c r="H2" s="201"/>
      <c r="I2" s="201"/>
      <c r="J2" s="202"/>
      <c r="O2" s="1"/>
    </row>
    <row r="3" spans="1:15" ht="27" customHeight="1" x14ac:dyDescent="0.2">
      <c r="A3" s="2"/>
      <c r="B3" s="81" t="s">
        <v>47</v>
      </c>
      <c r="C3" s="79"/>
      <c r="D3" s="82" t="s">
        <v>45</v>
      </c>
      <c r="E3" s="203" t="s">
        <v>46</v>
      </c>
      <c r="F3" s="204"/>
      <c r="G3" s="204"/>
      <c r="H3" s="204"/>
      <c r="I3" s="204"/>
      <c r="J3" s="205"/>
    </row>
    <row r="4" spans="1:15" ht="23.25" customHeight="1" x14ac:dyDescent="0.2">
      <c r="A4" s="76">
        <v>7422</v>
      </c>
      <c r="B4" s="83" t="s">
        <v>48</v>
      </c>
      <c r="C4" s="84"/>
      <c r="D4" s="85" t="s">
        <v>43</v>
      </c>
      <c r="E4" s="213" t="s">
        <v>44</v>
      </c>
      <c r="F4" s="214"/>
      <c r="G4" s="214"/>
      <c r="H4" s="214"/>
      <c r="I4" s="214"/>
      <c r="J4" s="215"/>
    </row>
    <row r="5" spans="1:15" ht="24" customHeight="1" x14ac:dyDescent="0.2">
      <c r="A5" s="2"/>
      <c r="B5" s="31" t="s">
        <v>42</v>
      </c>
      <c r="D5" s="218" t="s">
        <v>51</v>
      </c>
      <c r="E5" s="219"/>
      <c r="F5" s="219"/>
      <c r="G5" s="219"/>
      <c r="H5" s="18" t="s">
        <v>40</v>
      </c>
      <c r="I5" s="86" t="s">
        <v>55</v>
      </c>
      <c r="J5" s="8"/>
    </row>
    <row r="6" spans="1:15" ht="15.75" customHeight="1" x14ac:dyDescent="0.2">
      <c r="A6" s="2"/>
      <c r="B6" s="28"/>
      <c r="C6" s="55"/>
      <c r="D6" s="220" t="s">
        <v>52</v>
      </c>
      <c r="E6" s="221"/>
      <c r="F6" s="221"/>
      <c r="G6" s="221"/>
      <c r="H6" s="18" t="s">
        <v>34</v>
      </c>
      <c r="I6" s="22"/>
      <c r="J6" s="8"/>
    </row>
    <row r="7" spans="1:15" ht="15.75" customHeight="1" x14ac:dyDescent="0.2">
      <c r="A7" s="2"/>
      <c r="B7" s="29"/>
      <c r="C7" s="56"/>
      <c r="D7" s="77" t="s">
        <v>54</v>
      </c>
      <c r="E7" s="222" t="s">
        <v>53</v>
      </c>
      <c r="F7" s="223"/>
      <c r="G7" s="223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207"/>
      <c r="E11" s="207"/>
      <c r="F11" s="207"/>
      <c r="G11" s="207"/>
      <c r="H11" s="18" t="s">
        <v>40</v>
      </c>
      <c r="I11" s="87"/>
      <c r="J11" s="8"/>
    </row>
    <row r="12" spans="1:15" ht="15.75" customHeight="1" x14ac:dyDescent="0.2">
      <c r="A12" s="2"/>
      <c r="B12" s="28"/>
      <c r="C12" s="55"/>
      <c r="D12" s="212"/>
      <c r="E12" s="212"/>
      <c r="F12" s="212"/>
      <c r="G12" s="212"/>
      <c r="H12" s="18" t="s">
        <v>34</v>
      </c>
      <c r="I12" s="87"/>
      <c r="J12" s="8"/>
    </row>
    <row r="13" spans="1:15" ht="15.75" customHeight="1" x14ac:dyDescent="0.2">
      <c r="A13" s="2"/>
      <c r="B13" s="29"/>
      <c r="C13" s="56"/>
      <c r="D13" s="88"/>
      <c r="E13" s="216"/>
      <c r="F13" s="217"/>
      <c r="G13" s="217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206"/>
      <c r="F15" s="206"/>
      <c r="G15" s="208"/>
      <c r="H15" s="208"/>
      <c r="I15" s="208" t="s">
        <v>29</v>
      </c>
      <c r="J15" s="209"/>
    </row>
    <row r="16" spans="1:15" ht="23.25" customHeight="1" x14ac:dyDescent="0.2">
      <c r="A16" s="145" t="s">
        <v>24</v>
      </c>
      <c r="B16" s="38" t="s">
        <v>24</v>
      </c>
      <c r="C16" s="62"/>
      <c r="D16" s="63"/>
      <c r="E16" s="197"/>
      <c r="F16" s="198"/>
      <c r="G16" s="197"/>
      <c r="H16" s="198"/>
      <c r="I16" s="197">
        <f>SUMIF(F53:F56,A16,I53:I56)+SUMIF(F53:F56,"PSU",I53:I56)</f>
        <v>0</v>
      </c>
      <c r="J16" s="199"/>
    </row>
    <row r="17" spans="1:10" ht="23.25" customHeight="1" x14ac:dyDescent="0.2">
      <c r="A17" s="145" t="s">
        <v>25</v>
      </c>
      <c r="B17" s="38" t="s">
        <v>25</v>
      </c>
      <c r="C17" s="62"/>
      <c r="D17" s="63"/>
      <c r="E17" s="197"/>
      <c r="F17" s="198"/>
      <c r="G17" s="197"/>
      <c r="H17" s="198"/>
      <c r="I17" s="197">
        <f>SUMIF(F53:F56,A17,I53:I56)</f>
        <v>0</v>
      </c>
      <c r="J17" s="199"/>
    </row>
    <row r="18" spans="1:10" ht="23.25" customHeight="1" x14ac:dyDescent="0.2">
      <c r="A18" s="145" t="s">
        <v>26</v>
      </c>
      <c r="B18" s="38" t="s">
        <v>26</v>
      </c>
      <c r="C18" s="62"/>
      <c r="D18" s="63"/>
      <c r="E18" s="197"/>
      <c r="F18" s="198"/>
      <c r="G18" s="197"/>
      <c r="H18" s="198"/>
      <c r="I18" s="197">
        <f>SUMIF(F53:F56,A18,I53:I56)</f>
        <v>0</v>
      </c>
      <c r="J18" s="199"/>
    </row>
    <row r="19" spans="1:10" ht="23.25" customHeight="1" x14ac:dyDescent="0.2">
      <c r="A19" s="145" t="s">
        <v>76</v>
      </c>
      <c r="B19" s="38" t="s">
        <v>27</v>
      </c>
      <c r="C19" s="62"/>
      <c r="D19" s="63"/>
      <c r="E19" s="197"/>
      <c r="F19" s="198"/>
      <c r="G19" s="197"/>
      <c r="H19" s="198"/>
      <c r="I19" s="197">
        <f>SUMIF(F53:F56,A19,I53:I56)</f>
        <v>0</v>
      </c>
      <c r="J19" s="199"/>
    </row>
    <row r="20" spans="1:10" ht="23.25" customHeight="1" x14ac:dyDescent="0.2">
      <c r="A20" s="145" t="s">
        <v>77</v>
      </c>
      <c r="B20" s="38" t="s">
        <v>28</v>
      </c>
      <c r="C20" s="62"/>
      <c r="D20" s="63"/>
      <c r="E20" s="197"/>
      <c r="F20" s="198"/>
      <c r="G20" s="197"/>
      <c r="H20" s="198"/>
      <c r="I20" s="197">
        <f>SUMIF(F53:F56,A20,I53:I56)</f>
        <v>0</v>
      </c>
      <c r="J20" s="199"/>
    </row>
    <row r="21" spans="1:10" ht="23.25" customHeight="1" x14ac:dyDescent="0.2">
      <c r="A21" s="2"/>
      <c r="B21" s="48" t="s">
        <v>29</v>
      </c>
      <c r="C21" s="64"/>
      <c r="D21" s="65"/>
      <c r="E21" s="210"/>
      <c r="F21" s="211"/>
      <c r="G21" s="210"/>
      <c r="H21" s="211"/>
      <c r="I21" s="210">
        <f>SUM(I16:J20)</f>
        <v>0</v>
      </c>
      <c r="J21" s="229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12</v>
      </c>
      <c r="C23" s="62"/>
      <c r="D23" s="63"/>
      <c r="E23" s="67">
        <v>15</v>
      </c>
      <c r="F23" s="39" t="s">
        <v>0</v>
      </c>
      <c r="G23" s="227">
        <f>ZakladDPHSniVypocet</f>
        <v>0</v>
      </c>
      <c r="H23" s="228"/>
      <c r="I23" s="228"/>
      <c r="J23" s="40" t="str">
        <f t="shared" ref="J23:J28" si="0">Mena</f>
        <v>CZK</v>
      </c>
    </row>
    <row r="24" spans="1:10" ht="23.25" hidden="1" customHeight="1" x14ac:dyDescent="0.2">
      <c r="A24" s="2"/>
      <c r="B24" s="38" t="s">
        <v>13</v>
      </c>
      <c r="C24" s="62"/>
      <c r="D24" s="63"/>
      <c r="E24" s="67">
        <f>SazbaDPH1</f>
        <v>15</v>
      </c>
      <c r="F24" s="39" t="s">
        <v>0</v>
      </c>
      <c r="G24" s="225">
        <f>I23*E23/100</f>
        <v>0</v>
      </c>
      <c r="H24" s="226"/>
      <c r="I24" s="226"/>
      <c r="J24" s="40" t="str">
        <f t="shared" si="0"/>
        <v>CZK</v>
      </c>
    </row>
    <row r="25" spans="1:10" ht="23.25" customHeight="1" x14ac:dyDescent="0.2">
      <c r="A25" s="2"/>
      <c r="B25" s="38" t="s">
        <v>14</v>
      </c>
      <c r="C25" s="62"/>
      <c r="D25" s="63"/>
      <c r="E25" s="67">
        <v>21</v>
      </c>
      <c r="F25" s="39" t="s">
        <v>0</v>
      </c>
      <c r="G25" s="227">
        <f>ZakladDPHZaklVypocet</f>
        <v>0</v>
      </c>
      <c r="H25" s="228"/>
      <c r="I25" s="228"/>
      <c r="J25" s="40" t="str">
        <f t="shared" si="0"/>
        <v>CZK</v>
      </c>
    </row>
    <row r="26" spans="1:10" ht="23.25" hidden="1" customHeight="1" x14ac:dyDescent="0.2">
      <c r="A26" s="2"/>
      <c r="B26" s="32" t="s">
        <v>15</v>
      </c>
      <c r="C26" s="68"/>
      <c r="D26" s="54"/>
      <c r="E26" s="69">
        <f>SazbaDPH2</f>
        <v>21</v>
      </c>
      <c r="F26" s="30" t="s">
        <v>0</v>
      </c>
      <c r="G26" s="194">
        <f>I25*E25/100</f>
        <v>0</v>
      </c>
      <c r="H26" s="195"/>
      <c r="I26" s="195"/>
      <c r="J26" s="37" t="str">
        <f t="shared" si="0"/>
        <v>CZK</v>
      </c>
    </row>
    <row r="27" spans="1:10" ht="23.25" customHeight="1" thickBot="1" x14ac:dyDescent="0.25">
      <c r="A27" s="2">
        <f>ZakladDPHSni+ZakladDPHZakl</f>
        <v>0</v>
      </c>
      <c r="B27" s="31" t="s">
        <v>4</v>
      </c>
      <c r="C27" s="70"/>
      <c r="D27" s="71"/>
      <c r="E27" s="70"/>
      <c r="F27" s="16"/>
      <c r="G27" s="196">
        <f>CenaCelkemBezDPH-(ZakladDPHSni+ZakladDPHZakl)</f>
        <v>0</v>
      </c>
      <c r="H27" s="196"/>
      <c r="I27" s="196"/>
      <c r="J27" s="41" t="str">
        <f t="shared" si="0"/>
        <v>CZK</v>
      </c>
    </row>
    <row r="28" spans="1:10" ht="27.75" customHeight="1" thickBot="1" x14ac:dyDescent="0.25">
      <c r="A28" s="2">
        <f>(A27-INT(A27))*100</f>
        <v>0</v>
      </c>
      <c r="B28" s="118" t="s">
        <v>23</v>
      </c>
      <c r="C28" s="119"/>
      <c r="D28" s="119"/>
      <c r="E28" s="120"/>
      <c r="F28" s="121"/>
      <c r="G28" s="231">
        <f>A27</f>
        <v>0</v>
      </c>
      <c r="H28" s="231"/>
      <c r="I28" s="231"/>
      <c r="J28" s="122" t="str">
        <f t="shared" si="0"/>
        <v>CZK</v>
      </c>
    </row>
    <row r="29" spans="1:10" ht="27.75" hidden="1" customHeight="1" thickBot="1" x14ac:dyDescent="0.25">
      <c r="A29" s="2"/>
      <c r="B29" s="118" t="s">
        <v>35</v>
      </c>
      <c r="C29" s="123"/>
      <c r="D29" s="123"/>
      <c r="E29" s="123"/>
      <c r="F29" s="124"/>
      <c r="G29" s="230">
        <f>ZakladDPHSni+DPHSni+ZakladDPHZakl+DPHZakl+Zaokrouhleni</f>
        <v>0</v>
      </c>
      <c r="H29" s="230"/>
      <c r="I29" s="230"/>
      <c r="J29" s="125" t="s">
        <v>59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32"/>
      <c r="E34" s="233"/>
      <c r="G34" s="234"/>
      <c r="H34" s="235"/>
      <c r="I34" s="235"/>
      <c r="J34" s="25"/>
    </row>
    <row r="35" spans="1:10" ht="12.75" customHeight="1" x14ac:dyDescent="0.2">
      <c r="A35" s="2"/>
      <c r="B35" s="2"/>
      <c r="D35" s="224" t="s">
        <v>2</v>
      </c>
      <c r="E35" s="224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91" t="s">
        <v>16</v>
      </c>
      <c r="C37" s="92"/>
      <c r="D37" s="92"/>
      <c r="E37" s="92"/>
      <c r="F37" s="93"/>
      <c r="G37" s="93"/>
      <c r="H37" s="93"/>
      <c r="I37" s="93"/>
      <c r="J37" s="94"/>
    </row>
    <row r="38" spans="1:10" ht="25.5" hidden="1" customHeight="1" x14ac:dyDescent="0.2">
      <c r="A38" s="90" t="s">
        <v>37</v>
      </c>
      <c r="B38" s="95" t="s">
        <v>17</v>
      </c>
      <c r="C38" s="96" t="s">
        <v>5</v>
      </c>
      <c r="D38" s="96"/>
      <c r="E38" s="96"/>
      <c r="F38" s="97" t="str">
        <f>B23</f>
        <v>Základ pro sníženou DPH</v>
      </c>
      <c r="G38" s="97" t="str">
        <f>B25</f>
        <v>Základ pro základní DPH</v>
      </c>
      <c r="H38" s="98" t="s">
        <v>18</v>
      </c>
      <c r="I38" s="99" t="s">
        <v>1</v>
      </c>
      <c r="J38" s="100" t="s">
        <v>0</v>
      </c>
    </row>
    <row r="39" spans="1:10" ht="25.5" hidden="1" customHeight="1" x14ac:dyDescent="0.2">
      <c r="A39" s="90">
        <v>1</v>
      </c>
      <c r="B39" s="101" t="s">
        <v>56</v>
      </c>
      <c r="C39" s="238"/>
      <c r="D39" s="238"/>
      <c r="E39" s="238"/>
      <c r="F39" s="102">
        <f>'01 202311010101 Pol'!AE21</f>
        <v>0</v>
      </c>
      <c r="G39" s="103">
        <f>'01 202311010101 Pol'!AF21</f>
        <v>0</v>
      </c>
      <c r="H39" s="104"/>
      <c r="I39" s="105">
        <f>F39+G39+H39</f>
        <v>0</v>
      </c>
      <c r="J39" s="106" t="e">
        <f ca="1">IF(_xlfn.SINGLE(CenaCelkemVypocet)=0,"",I39/_xlfn.SINGLE(CenaCelkemVypocet)*100)</f>
        <v>#NAME?</v>
      </c>
    </row>
    <row r="40" spans="1:10" ht="25.5" hidden="1" customHeight="1" x14ac:dyDescent="0.2">
      <c r="A40" s="90">
        <v>2</v>
      </c>
      <c r="B40" s="107"/>
      <c r="C40" s="239" t="s">
        <v>57</v>
      </c>
      <c r="D40" s="239"/>
      <c r="E40" s="239"/>
      <c r="F40" s="108"/>
      <c r="G40" s="109"/>
      <c r="H40" s="109"/>
      <c r="I40" s="110"/>
      <c r="J40" s="111"/>
    </row>
    <row r="41" spans="1:10" ht="25.5" hidden="1" customHeight="1" x14ac:dyDescent="0.2">
      <c r="A41" s="90">
        <v>2</v>
      </c>
      <c r="B41" s="107" t="s">
        <v>45</v>
      </c>
      <c r="C41" s="239" t="s">
        <v>46</v>
      </c>
      <c r="D41" s="239"/>
      <c r="E41" s="239"/>
      <c r="F41" s="108">
        <f>'01 202311010101 Pol'!AE21</f>
        <v>0</v>
      </c>
      <c r="G41" s="109">
        <f>'01 202311010101 Pol'!AF21</f>
        <v>0</v>
      </c>
      <c r="H41" s="109"/>
      <c r="I41" s="110">
        <f>F41+G41+H41</f>
        <v>0</v>
      </c>
      <c r="J41" s="111" t="e">
        <f ca="1">IF(_xlfn.SINGLE(CenaCelkemVypocet)=0,"",I41/_xlfn.SINGLE(CenaCelkemVypocet)*100)</f>
        <v>#NAME?</v>
      </c>
    </row>
    <row r="42" spans="1:10" ht="25.5" hidden="1" customHeight="1" x14ac:dyDescent="0.2">
      <c r="A42" s="90">
        <v>3</v>
      </c>
      <c r="B42" s="112" t="s">
        <v>43</v>
      </c>
      <c r="C42" s="238" t="s">
        <v>44</v>
      </c>
      <c r="D42" s="238"/>
      <c r="E42" s="238"/>
      <c r="F42" s="113">
        <f>'01 202311010101 Pol'!AE21</f>
        <v>0</v>
      </c>
      <c r="G42" s="104">
        <f>'01 202311010101 Pol'!AF21</f>
        <v>0</v>
      </c>
      <c r="H42" s="104"/>
      <c r="I42" s="105">
        <f>F42+G42+H42</f>
        <v>0</v>
      </c>
      <c r="J42" s="106" t="e">
        <f ca="1">IF(_xlfn.SINGLE(CenaCelkemVypocet)=0,"",I42/_xlfn.SINGLE(CenaCelkemVypocet)*100)</f>
        <v>#NAME?</v>
      </c>
    </row>
    <row r="43" spans="1:10" ht="25.5" hidden="1" customHeight="1" x14ac:dyDescent="0.2">
      <c r="A43" s="90"/>
      <c r="B43" s="240" t="s">
        <v>58</v>
      </c>
      <c r="C43" s="241"/>
      <c r="D43" s="241"/>
      <c r="E43" s="241"/>
      <c r="F43" s="114">
        <f>SUMIF(A39:A42,"=1",F39:F42)</f>
        <v>0</v>
      </c>
      <c r="G43" s="115">
        <f>SUMIF(A39:A42,"=1",G39:G42)</f>
        <v>0</v>
      </c>
      <c r="H43" s="115">
        <f>SUMIF(A39:A42,"=1",H39:H42)</f>
        <v>0</v>
      </c>
      <c r="I43" s="116">
        <f>SUMIF(A39:A42,"=1",I39:I42)</f>
        <v>0</v>
      </c>
      <c r="J43" s="117" t="e">
        <f ca="1">SUMIF(A39:A42,"=1",J39:J42)</f>
        <v>#NAME?</v>
      </c>
    </row>
    <row r="45" spans="1:10" x14ac:dyDescent="0.2">
      <c r="A45" t="s">
        <v>60</v>
      </c>
      <c r="B45" t="s">
        <v>61</v>
      </c>
    </row>
    <row r="46" spans="1:10" x14ac:dyDescent="0.2">
      <c r="A46" t="s">
        <v>62</v>
      </c>
      <c r="B46" t="s">
        <v>63</v>
      </c>
    </row>
    <row r="47" spans="1:10" x14ac:dyDescent="0.2">
      <c r="A47" t="s">
        <v>64</v>
      </c>
      <c r="B47" t="s">
        <v>65</v>
      </c>
    </row>
    <row r="50" spans="1:10" ht="15.75" x14ac:dyDescent="0.25">
      <c r="B50" s="126" t="s">
        <v>66</v>
      </c>
    </row>
    <row r="52" spans="1:10" ht="25.5" customHeight="1" x14ac:dyDescent="0.2">
      <c r="A52" s="128"/>
      <c r="B52" s="131" t="s">
        <v>17</v>
      </c>
      <c r="C52" s="131" t="s">
        <v>5</v>
      </c>
      <c r="D52" s="132"/>
      <c r="E52" s="132"/>
      <c r="F52" s="133" t="s">
        <v>67</v>
      </c>
      <c r="G52" s="133"/>
      <c r="H52" s="133"/>
      <c r="I52" s="133" t="s">
        <v>29</v>
      </c>
      <c r="J52" s="133" t="s">
        <v>0</v>
      </c>
    </row>
    <row r="53" spans="1:10" ht="36.75" customHeight="1" x14ac:dyDescent="0.2">
      <c r="A53" s="129"/>
      <c r="B53" s="134" t="s">
        <v>68</v>
      </c>
      <c r="C53" s="236" t="s">
        <v>69</v>
      </c>
      <c r="D53" s="237"/>
      <c r="E53" s="237"/>
      <c r="F53" s="141" t="s">
        <v>24</v>
      </c>
      <c r="G53" s="142"/>
      <c r="H53" s="142"/>
      <c r="I53" s="142">
        <f>'01 202311010101 Pol'!G8</f>
        <v>0</v>
      </c>
      <c r="J53" s="138" t="str">
        <f>IF(I57=0,"",I53/I57*100)</f>
        <v/>
      </c>
    </row>
    <row r="54" spans="1:10" ht="36.75" customHeight="1" x14ac:dyDescent="0.2">
      <c r="A54" s="129"/>
      <c r="B54" s="134" t="s">
        <v>70</v>
      </c>
      <c r="C54" s="236" t="s">
        <v>71</v>
      </c>
      <c r="D54" s="237"/>
      <c r="E54" s="237"/>
      <c r="F54" s="141" t="s">
        <v>24</v>
      </c>
      <c r="G54" s="142"/>
      <c r="H54" s="142"/>
      <c r="I54" s="142">
        <f>'01 202311010101 Pol'!G12</f>
        <v>0</v>
      </c>
      <c r="J54" s="138" t="str">
        <f>IF(I57=0,"",I54/I57*100)</f>
        <v/>
      </c>
    </row>
    <row r="55" spans="1:10" ht="36.75" customHeight="1" x14ac:dyDescent="0.2">
      <c r="A55" s="129"/>
      <c r="B55" s="134" t="s">
        <v>72</v>
      </c>
      <c r="C55" s="236" t="s">
        <v>73</v>
      </c>
      <c r="D55" s="237"/>
      <c r="E55" s="237"/>
      <c r="F55" s="141" t="s">
        <v>25</v>
      </c>
      <c r="G55" s="142"/>
      <c r="H55" s="142"/>
      <c r="I55" s="142">
        <f>'01 202311010101 Pol'!G14</f>
        <v>0</v>
      </c>
      <c r="J55" s="138" t="str">
        <f>IF(I57=0,"",I55/I57*100)</f>
        <v/>
      </c>
    </row>
    <row r="56" spans="1:10" ht="36.75" customHeight="1" x14ac:dyDescent="0.2">
      <c r="A56" s="129"/>
      <c r="B56" s="134" t="s">
        <v>74</v>
      </c>
      <c r="C56" s="236" t="s">
        <v>75</v>
      </c>
      <c r="D56" s="237"/>
      <c r="E56" s="237"/>
      <c r="F56" s="141" t="s">
        <v>25</v>
      </c>
      <c r="G56" s="142"/>
      <c r="H56" s="142"/>
      <c r="I56" s="142">
        <f>'01 202311010101 Pol'!G16</f>
        <v>0</v>
      </c>
      <c r="J56" s="138" t="str">
        <f>IF(I57=0,"",I56/I57*100)</f>
        <v/>
      </c>
    </row>
    <row r="57" spans="1:10" ht="25.5" customHeight="1" x14ac:dyDescent="0.2">
      <c r="A57" s="130"/>
      <c r="B57" s="135" t="s">
        <v>1</v>
      </c>
      <c r="C57" s="136"/>
      <c r="D57" s="137"/>
      <c r="E57" s="137"/>
      <c r="F57" s="143"/>
      <c r="G57" s="144"/>
      <c r="H57" s="144"/>
      <c r="I57" s="144">
        <f>SUM(I53:I56)</f>
        <v>0</v>
      </c>
      <c r="J57" s="139">
        <f>SUM(J53:J56)</f>
        <v>0</v>
      </c>
    </row>
    <row r="58" spans="1:10" x14ac:dyDescent="0.2">
      <c r="F58" s="89"/>
      <c r="G58" s="89"/>
      <c r="H58" s="89"/>
      <c r="I58" s="89"/>
      <c r="J58" s="140"/>
    </row>
    <row r="59" spans="1:10" x14ac:dyDescent="0.2">
      <c r="F59" s="89"/>
      <c r="G59" s="89"/>
      <c r="H59" s="89"/>
      <c r="I59" s="89"/>
      <c r="J59" s="140"/>
    </row>
    <row r="60" spans="1:10" x14ac:dyDescent="0.2">
      <c r="F60" s="89"/>
      <c r="G60" s="89"/>
      <c r="H60" s="89"/>
      <c r="I60" s="89"/>
      <c r="J60" s="140"/>
    </row>
  </sheetData>
  <sheetProtection algorithmName="SHA-512" hashValue="1RbV3A2z/eqRHg4gq+So1/ENgaKvZuZVyhGiJNEXaamiT7wgMcHYw9jjis7DbLBFK695QggbPIqULutbuEo5bw==" saltValue="It2Agk2HnO0CaYqvzcpUHA==" spinCount="100000" sheet="1" formatRows="0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0">
    <mergeCell ref="C53:E53"/>
    <mergeCell ref="C54:E54"/>
    <mergeCell ref="C55:E55"/>
    <mergeCell ref="C56:E56"/>
    <mergeCell ref="C39:E39"/>
    <mergeCell ref="C40:E40"/>
    <mergeCell ref="C41:E41"/>
    <mergeCell ref="C42:E42"/>
    <mergeCell ref="B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7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42" t="s">
        <v>6</v>
      </c>
      <c r="B1" s="242"/>
      <c r="C1" s="243"/>
      <c r="D1" s="242"/>
      <c r="E1" s="242"/>
      <c r="F1" s="242"/>
      <c r="G1" s="242"/>
    </row>
    <row r="2" spans="1:7" ht="24.95" customHeight="1" x14ac:dyDescent="0.2">
      <c r="A2" s="50" t="s">
        <v>7</v>
      </c>
      <c r="B2" s="49"/>
      <c r="C2" s="244"/>
      <c r="D2" s="244"/>
      <c r="E2" s="244"/>
      <c r="F2" s="244"/>
      <c r="G2" s="245"/>
    </row>
    <row r="3" spans="1:7" ht="24.95" customHeight="1" x14ac:dyDescent="0.2">
      <c r="A3" s="50" t="s">
        <v>8</v>
      </c>
      <c r="B3" s="49"/>
      <c r="C3" s="244"/>
      <c r="D3" s="244"/>
      <c r="E3" s="244"/>
      <c r="F3" s="244"/>
      <c r="G3" s="245"/>
    </row>
    <row r="4" spans="1:7" ht="24.95" customHeight="1" x14ac:dyDescent="0.2">
      <c r="A4" s="50" t="s">
        <v>9</v>
      </c>
      <c r="B4" s="49"/>
      <c r="C4" s="244"/>
      <c r="D4" s="244"/>
      <c r="E4" s="244"/>
      <c r="F4" s="244"/>
      <c r="G4" s="245"/>
    </row>
    <row r="5" spans="1:7" x14ac:dyDescent="0.2">
      <c r="B5" s="4"/>
      <c r="C5" s="5"/>
      <c r="D5" s="6"/>
    </row>
  </sheetData>
  <sheetProtection algorithmName="SHA-512" hashValue="jhnBCzALiShbd6gMMz86OpH15FfOfBmRXuZC2P18Zc111QG1oz+DK0B+jN1JBXokbs5kjDnjP8Oa51tTHC1qOA==" saltValue="S+kXTE3PCvnbb6aVxoemew==" spinCount="100000" sheet="1" formatRows="0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activeCell="F9" sqref="F9"/>
    </sheetView>
  </sheetViews>
  <sheetFormatPr defaultRowHeight="12.75" outlineLevelRow="1" x14ac:dyDescent="0.2"/>
  <cols>
    <col min="1" max="1" width="3.42578125" customWidth="1"/>
    <col min="2" max="2" width="12.5703125" style="127" customWidth="1"/>
    <col min="3" max="3" width="63.28515625" style="12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6" t="s">
        <v>78</v>
      </c>
      <c r="B1" s="246"/>
      <c r="C1" s="246"/>
      <c r="D1" s="246"/>
      <c r="E1" s="246"/>
      <c r="F1" s="246"/>
      <c r="G1" s="246"/>
      <c r="AG1" t="s">
        <v>79</v>
      </c>
    </row>
    <row r="2" spans="1:60" ht="24.95" customHeight="1" x14ac:dyDescent="0.2">
      <c r="A2" s="146" t="s">
        <v>7</v>
      </c>
      <c r="B2" s="49" t="s">
        <v>49</v>
      </c>
      <c r="C2" s="247" t="s">
        <v>50</v>
      </c>
      <c r="D2" s="248"/>
      <c r="E2" s="248"/>
      <c r="F2" s="248"/>
      <c r="G2" s="249"/>
      <c r="AG2" t="s">
        <v>80</v>
      </c>
    </row>
    <row r="3" spans="1:60" ht="24.95" customHeight="1" x14ac:dyDescent="0.2">
      <c r="A3" s="146" t="s">
        <v>8</v>
      </c>
      <c r="B3" s="49" t="s">
        <v>45</v>
      </c>
      <c r="C3" s="247" t="s">
        <v>46</v>
      </c>
      <c r="D3" s="248"/>
      <c r="E3" s="248"/>
      <c r="F3" s="248"/>
      <c r="G3" s="249"/>
      <c r="AC3" s="127" t="s">
        <v>80</v>
      </c>
      <c r="AG3" t="s">
        <v>81</v>
      </c>
    </row>
    <row r="4" spans="1:60" ht="24.95" customHeight="1" x14ac:dyDescent="0.2">
      <c r="A4" s="147" t="s">
        <v>9</v>
      </c>
      <c r="B4" s="148" t="s">
        <v>43</v>
      </c>
      <c r="C4" s="250" t="s">
        <v>44</v>
      </c>
      <c r="D4" s="251"/>
      <c r="E4" s="251"/>
      <c r="F4" s="251"/>
      <c r="G4" s="252"/>
      <c r="AG4" t="s">
        <v>82</v>
      </c>
    </row>
    <row r="5" spans="1:60" x14ac:dyDescent="0.2">
      <c r="D5" s="10"/>
    </row>
    <row r="6" spans="1:60" ht="38.25" x14ac:dyDescent="0.2">
      <c r="A6" s="150" t="s">
        <v>83</v>
      </c>
      <c r="B6" s="152" t="s">
        <v>84</v>
      </c>
      <c r="C6" s="152" t="s">
        <v>85</v>
      </c>
      <c r="D6" s="151" t="s">
        <v>86</v>
      </c>
      <c r="E6" s="150" t="s">
        <v>87</v>
      </c>
      <c r="F6" s="149" t="s">
        <v>88</v>
      </c>
      <c r="G6" s="150" t="s">
        <v>29</v>
      </c>
      <c r="H6" s="153" t="s">
        <v>30</v>
      </c>
      <c r="I6" s="153" t="s">
        <v>89</v>
      </c>
      <c r="J6" s="153" t="s">
        <v>31</v>
      </c>
      <c r="K6" s="153" t="s">
        <v>90</v>
      </c>
      <c r="L6" s="153" t="s">
        <v>91</v>
      </c>
      <c r="M6" s="153" t="s">
        <v>92</v>
      </c>
      <c r="N6" s="153" t="s">
        <v>93</v>
      </c>
      <c r="O6" s="153" t="s">
        <v>94</v>
      </c>
      <c r="P6" s="153" t="s">
        <v>95</v>
      </c>
      <c r="Q6" s="153" t="s">
        <v>96</v>
      </c>
      <c r="R6" s="153" t="s">
        <v>97</v>
      </c>
      <c r="S6" s="153" t="s">
        <v>98</v>
      </c>
      <c r="T6" s="153" t="s">
        <v>99</v>
      </c>
      <c r="U6" s="153" t="s">
        <v>100</v>
      </c>
      <c r="V6" s="153" t="s">
        <v>101</v>
      </c>
      <c r="W6" s="153" t="s">
        <v>102</v>
      </c>
      <c r="X6" s="153" t="s">
        <v>103</v>
      </c>
      <c r="Y6" s="153" t="s">
        <v>104</v>
      </c>
    </row>
    <row r="7" spans="1:60" hidden="1" x14ac:dyDescent="0.2">
      <c r="A7" s="3"/>
      <c r="B7" s="4"/>
      <c r="C7" s="4"/>
      <c r="D7" s="6"/>
      <c r="E7" s="155"/>
      <c r="F7" s="156"/>
      <c r="G7" s="156"/>
      <c r="H7" s="156"/>
      <c r="I7" s="156"/>
      <c r="J7" s="156"/>
      <c r="K7" s="156"/>
      <c r="L7" s="156"/>
      <c r="M7" s="156"/>
      <c r="N7" s="155"/>
      <c r="O7" s="155"/>
      <c r="P7" s="155"/>
      <c r="Q7" s="155"/>
      <c r="R7" s="156"/>
      <c r="S7" s="156"/>
      <c r="T7" s="156"/>
      <c r="U7" s="156"/>
      <c r="V7" s="156"/>
      <c r="W7" s="156"/>
      <c r="X7" s="156"/>
      <c r="Y7" s="156"/>
    </row>
    <row r="8" spans="1:60" x14ac:dyDescent="0.2">
      <c r="A8" s="163" t="s">
        <v>105</v>
      </c>
      <c r="B8" s="164" t="s">
        <v>68</v>
      </c>
      <c r="C8" s="184" t="s">
        <v>69</v>
      </c>
      <c r="D8" s="165"/>
      <c r="E8" s="166"/>
      <c r="F8" s="167"/>
      <c r="G8" s="167">
        <f>SUMIF(AG9:AG11,"&lt;&gt;NOR",G9:G11)</f>
        <v>0</v>
      </c>
      <c r="H8" s="167"/>
      <c r="I8" s="167">
        <f>SUM(I9:I11)</f>
        <v>0</v>
      </c>
      <c r="J8" s="167"/>
      <c r="K8" s="167">
        <f>SUM(K9:K11)</f>
        <v>0</v>
      </c>
      <c r="L8" s="167"/>
      <c r="M8" s="167">
        <f>SUM(M9:M11)</f>
        <v>0</v>
      </c>
      <c r="N8" s="166"/>
      <c r="O8" s="166">
        <f>SUM(O9:O11)</f>
        <v>19.049999999999997</v>
      </c>
      <c r="P8" s="166"/>
      <c r="Q8" s="166">
        <f>SUM(Q9:Q11)</f>
        <v>0</v>
      </c>
      <c r="R8" s="167"/>
      <c r="S8" s="167"/>
      <c r="T8" s="168"/>
      <c r="U8" s="162"/>
      <c r="V8" s="162">
        <f>SUM(V9:V11)</f>
        <v>391.97</v>
      </c>
      <c r="W8" s="162"/>
      <c r="X8" s="162"/>
      <c r="Y8" s="162"/>
      <c r="AG8" t="s">
        <v>106</v>
      </c>
    </row>
    <row r="9" spans="1:60" ht="22.5" outlineLevel="1" x14ac:dyDescent="0.2">
      <c r="A9" s="177">
        <v>1</v>
      </c>
      <c r="B9" s="178" t="s">
        <v>107</v>
      </c>
      <c r="C9" s="185" t="s">
        <v>108</v>
      </c>
      <c r="D9" s="179" t="s">
        <v>109</v>
      </c>
      <c r="E9" s="180">
        <v>358</v>
      </c>
      <c r="F9" s="181"/>
      <c r="G9" s="182">
        <f>ROUND(E9*F9,2)</f>
        <v>0</v>
      </c>
      <c r="H9" s="181"/>
      <c r="I9" s="182">
        <f>ROUND(E9*H9,2)</f>
        <v>0</v>
      </c>
      <c r="J9" s="181"/>
      <c r="K9" s="182">
        <f>ROUND(E9*J9,2)</f>
        <v>0</v>
      </c>
      <c r="L9" s="182">
        <v>21</v>
      </c>
      <c r="M9" s="182">
        <f>G9*(1+L9/100)</f>
        <v>0</v>
      </c>
      <c r="N9" s="180">
        <v>1.038E-2</v>
      </c>
      <c r="O9" s="180">
        <f>ROUND(E9*N9,2)</f>
        <v>3.72</v>
      </c>
      <c r="P9" s="180">
        <v>0</v>
      </c>
      <c r="Q9" s="180">
        <f>ROUND(E9*P9,2)</f>
        <v>0</v>
      </c>
      <c r="R9" s="182" t="s">
        <v>110</v>
      </c>
      <c r="S9" s="182" t="s">
        <v>111</v>
      </c>
      <c r="T9" s="183" t="s">
        <v>111</v>
      </c>
      <c r="U9" s="161">
        <v>0.33688000000000001</v>
      </c>
      <c r="V9" s="161">
        <f>ROUND(E9*U9,2)</f>
        <v>120.6</v>
      </c>
      <c r="W9" s="161"/>
      <c r="X9" s="161" t="s">
        <v>112</v>
      </c>
      <c r="Y9" s="161" t="s">
        <v>113</v>
      </c>
      <c r="Z9" s="154"/>
      <c r="AA9" s="154"/>
      <c r="AB9" s="154"/>
      <c r="AC9" s="154"/>
      <c r="AD9" s="154"/>
      <c r="AE9" s="154"/>
      <c r="AF9" s="154"/>
      <c r="AG9" s="154" t="s">
        <v>114</v>
      </c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</row>
    <row r="10" spans="1:60" ht="22.5" outlineLevel="1" x14ac:dyDescent="0.2">
      <c r="A10" s="177">
        <v>2</v>
      </c>
      <c r="B10" s="178" t="s">
        <v>115</v>
      </c>
      <c r="C10" s="185" t="s">
        <v>116</v>
      </c>
      <c r="D10" s="179" t="s">
        <v>109</v>
      </c>
      <c r="E10" s="180">
        <v>358</v>
      </c>
      <c r="F10" s="181"/>
      <c r="G10" s="182">
        <f>ROUND(E10*F10,2)</f>
        <v>0</v>
      </c>
      <c r="H10" s="181"/>
      <c r="I10" s="182">
        <f>ROUND(E10*H10,2)</f>
        <v>0</v>
      </c>
      <c r="J10" s="181"/>
      <c r="K10" s="182">
        <f>ROUND(E10*J10,2)</f>
        <v>0</v>
      </c>
      <c r="L10" s="182">
        <v>21</v>
      </c>
      <c r="M10" s="182">
        <f>G10*(1+L10/100)</f>
        <v>0</v>
      </c>
      <c r="N10" s="180">
        <v>3.6099999999999999E-3</v>
      </c>
      <c r="O10" s="180">
        <f>ROUND(E10*N10,2)</f>
        <v>1.29</v>
      </c>
      <c r="P10" s="180">
        <v>0</v>
      </c>
      <c r="Q10" s="180">
        <f>ROUND(E10*P10,2)</f>
        <v>0</v>
      </c>
      <c r="R10" s="182" t="s">
        <v>117</v>
      </c>
      <c r="S10" s="182" t="s">
        <v>111</v>
      </c>
      <c r="T10" s="183" t="s">
        <v>111</v>
      </c>
      <c r="U10" s="161">
        <v>0.36199999999999999</v>
      </c>
      <c r="V10" s="161">
        <f>ROUND(E10*U10,2)</f>
        <v>129.6</v>
      </c>
      <c r="W10" s="161"/>
      <c r="X10" s="161" t="s">
        <v>112</v>
      </c>
      <c r="Y10" s="161" t="s">
        <v>113</v>
      </c>
      <c r="Z10" s="154"/>
      <c r="AA10" s="154"/>
      <c r="AB10" s="154"/>
      <c r="AC10" s="154"/>
      <c r="AD10" s="154"/>
      <c r="AE10" s="154"/>
      <c r="AF10" s="154"/>
      <c r="AG10" s="154" t="s">
        <v>114</v>
      </c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</row>
    <row r="11" spans="1:60" ht="22.5" outlineLevel="1" x14ac:dyDescent="0.2">
      <c r="A11" s="177">
        <v>3</v>
      </c>
      <c r="B11" s="178" t="s">
        <v>118</v>
      </c>
      <c r="C11" s="185" t="s">
        <v>119</v>
      </c>
      <c r="D11" s="179" t="s">
        <v>109</v>
      </c>
      <c r="E11" s="180">
        <v>358</v>
      </c>
      <c r="F11" s="181"/>
      <c r="G11" s="182">
        <f>ROUND(E11*F11,2)</f>
        <v>0</v>
      </c>
      <c r="H11" s="181"/>
      <c r="I11" s="182">
        <f>ROUND(E11*H11,2)</f>
        <v>0</v>
      </c>
      <c r="J11" s="181"/>
      <c r="K11" s="182">
        <f>ROUND(E11*J11,2)</f>
        <v>0</v>
      </c>
      <c r="L11" s="182">
        <v>21</v>
      </c>
      <c r="M11" s="182">
        <f>G11*(1+L11/100)</f>
        <v>0</v>
      </c>
      <c r="N11" s="180">
        <v>3.9210000000000002E-2</v>
      </c>
      <c r="O11" s="180">
        <f>ROUND(E11*N11,2)</f>
        <v>14.04</v>
      </c>
      <c r="P11" s="180">
        <v>0</v>
      </c>
      <c r="Q11" s="180">
        <f>ROUND(E11*P11,2)</f>
        <v>0</v>
      </c>
      <c r="R11" s="182" t="s">
        <v>117</v>
      </c>
      <c r="S11" s="182" t="s">
        <v>111</v>
      </c>
      <c r="T11" s="183" t="s">
        <v>111</v>
      </c>
      <c r="U11" s="161">
        <v>0.39600000000000002</v>
      </c>
      <c r="V11" s="161">
        <f>ROUND(E11*U11,2)</f>
        <v>141.77000000000001</v>
      </c>
      <c r="W11" s="161"/>
      <c r="X11" s="161" t="s">
        <v>112</v>
      </c>
      <c r="Y11" s="161" t="s">
        <v>113</v>
      </c>
      <c r="Z11" s="154"/>
      <c r="AA11" s="154"/>
      <c r="AB11" s="154"/>
      <c r="AC11" s="154"/>
      <c r="AD11" s="154"/>
      <c r="AE11" s="154"/>
      <c r="AF11" s="154"/>
      <c r="AG11" s="154" t="s">
        <v>114</v>
      </c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</row>
    <row r="12" spans="1:60" x14ac:dyDescent="0.2">
      <c r="A12" s="163" t="s">
        <v>105</v>
      </c>
      <c r="B12" s="164" t="s">
        <v>70</v>
      </c>
      <c r="C12" s="184" t="s">
        <v>71</v>
      </c>
      <c r="D12" s="165"/>
      <c r="E12" s="166"/>
      <c r="F12" s="167"/>
      <c r="G12" s="167">
        <f>SUMIF(AG13:AG13,"&lt;&gt;NOR",G13:G13)</f>
        <v>0</v>
      </c>
      <c r="H12" s="167"/>
      <c r="I12" s="167">
        <f>SUM(I13:I13)</f>
        <v>0</v>
      </c>
      <c r="J12" s="167"/>
      <c r="K12" s="167">
        <f>SUM(K13:K13)</f>
        <v>0</v>
      </c>
      <c r="L12" s="167"/>
      <c r="M12" s="167">
        <f>SUM(M13:M13)</f>
        <v>0</v>
      </c>
      <c r="N12" s="166"/>
      <c r="O12" s="166">
        <f>SUM(O13:O13)</f>
        <v>2.21</v>
      </c>
      <c r="P12" s="166"/>
      <c r="Q12" s="166">
        <f>SUM(Q13:Q13)</f>
        <v>0</v>
      </c>
      <c r="R12" s="167"/>
      <c r="S12" s="167"/>
      <c r="T12" s="168"/>
      <c r="U12" s="162"/>
      <c r="V12" s="162">
        <f>SUM(V13:V13)</f>
        <v>179</v>
      </c>
      <c r="W12" s="162"/>
      <c r="X12" s="162"/>
      <c r="Y12" s="162"/>
      <c r="AG12" t="s">
        <v>106</v>
      </c>
    </row>
    <row r="13" spans="1:60" ht="22.5" outlineLevel="1" x14ac:dyDescent="0.2">
      <c r="A13" s="177">
        <v>4</v>
      </c>
      <c r="B13" s="178" t="s">
        <v>120</v>
      </c>
      <c r="C13" s="185" t="s">
        <v>121</v>
      </c>
      <c r="D13" s="179" t="s">
        <v>109</v>
      </c>
      <c r="E13" s="180">
        <v>358</v>
      </c>
      <c r="F13" s="181"/>
      <c r="G13" s="182">
        <f>ROUND(E13*F13,2)</f>
        <v>0</v>
      </c>
      <c r="H13" s="181"/>
      <c r="I13" s="182">
        <f>ROUND(E13*H13,2)</f>
        <v>0</v>
      </c>
      <c r="J13" s="181"/>
      <c r="K13" s="182">
        <f>ROUND(E13*J13,2)</f>
        <v>0</v>
      </c>
      <c r="L13" s="182">
        <v>21</v>
      </c>
      <c r="M13" s="182">
        <f>G13*(1+L13/100)</f>
        <v>0</v>
      </c>
      <c r="N13" s="180">
        <v>6.1799999999999997E-3</v>
      </c>
      <c r="O13" s="180">
        <f>ROUND(E13*N13,2)</f>
        <v>2.21</v>
      </c>
      <c r="P13" s="180">
        <v>0</v>
      </c>
      <c r="Q13" s="180">
        <f>ROUND(E13*P13,2)</f>
        <v>0</v>
      </c>
      <c r="R13" s="182" t="s">
        <v>117</v>
      </c>
      <c r="S13" s="182" t="s">
        <v>111</v>
      </c>
      <c r="T13" s="183" t="s">
        <v>111</v>
      </c>
      <c r="U13" s="161">
        <v>0.5</v>
      </c>
      <c r="V13" s="161">
        <f>ROUND(E13*U13,2)</f>
        <v>179</v>
      </c>
      <c r="W13" s="161"/>
      <c r="X13" s="161" t="s">
        <v>112</v>
      </c>
      <c r="Y13" s="161" t="s">
        <v>113</v>
      </c>
      <c r="Z13" s="154"/>
      <c r="AA13" s="154"/>
      <c r="AB13" s="154"/>
      <c r="AC13" s="154"/>
      <c r="AD13" s="154"/>
      <c r="AE13" s="154"/>
      <c r="AF13" s="154"/>
      <c r="AG13" s="154" t="s">
        <v>114</v>
      </c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</row>
    <row r="14" spans="1:60" x14ac:dyDescent="0.2">
      <c r="A14" s="163" t="s">
        <v>105</v>
      </c>
      <c r="B14" s="164" t="s">
        <v>72</v>
      </c>
      <c r="C14" s="184" t="s">
        <v>73</v>
      </c>
      <c r="D14" s="165"/>
      <c r="E14" s="166"/>
      <c r="F14" s="167"/>
      <c r="G14" s="167">
        <f>SUMIF(AG15:AG15,"&lt;&gt;NOR",G15:G15)</f>
        <v>0</v>
      </c>
      <c r="H14" s="167"/>
      <c r="I14" s="167">
        <f>SUM(I15:I15)</f>
        <v>0</v>
      </c>
      <c r="J14" s="167"/>
      <c r="K14" s="167">
        <f>SUM(K15:K15)</f>
        <v>0</v>
      </c>
      <c r="L14" s="167"/>
      <c r="M14" s="167">
        <f>SUM(M15:M15)</f>
        <v>0</v>
      </c>
      <c r="N14" s="166"/>
      <c r="O14" s="166">
        <f>SUM(O15:O15)</f>
        <v>0.04</v>
      </c>
      <c r="P14" s="166"/>
      <c r="Q14" s="166">
        <f>SUM(Q15:Q15)</f>
        <v>0</v>
      </c>
      <c r="R14" s="167"/>
      <c r="S14" s="167"/>
      <c r="T14" s="168"/>
      <c r="U14" s="162"/>
      <c r="V14" s="162">
        <f>SUM(V15:V15)</f>
        <v>179.72</v>
      </c>
      <c r="W14" s="162"/>
      <c r="X14" s="162"/>
      <c r="Y14" s="162"/>
      <c r="AG14" t="s">
        <v>106</v>
      </c>
    </row>
    <row r="15" spans="1:60" outlineLevel="1" x14ac:dyDescent="0.2">
      <c r="A15" s="177">
        <v>5</v>
      </c>
      <c r="B15" s="178" t="s">
        <v>122</v>
      </c>
      <c r="C15" s="185" t="s">
        <v>123</v>
      </c>
      <c r="D15" s="179" t="s">
        <v>109</v>
      </c>
      <c r="E15" s="180">
        <v>358</v>
      </c>
      <c r="F15" s="181"/>
      <c r="G15" s="182">
        <f>ROUND(E15*F15,2)</f>
        <v>0</v>
      </c>
      <c r="H15" s="181"/>
      <c r="I15" s="182">
        <f>ROUND(E15*H15,2)</f>
        <v>0</v>
      </c>
      <c r="J15" s="181"/>
      <c r="K15" s="182">
        <f>ROUND(E15*J15,2)</f>
        <v>0</v>
      </c>
      <c r="L15" s="182">
        <v>21</v>
      </c>
      <c r="M15" s="182">
        <f>G15*(1+L15/100)</f>
        <v>0</v>
      </c>
      <c r="N15" s="180">
        <v>1.1E-4</v>
      </c>
      <c r="O15" s="180">
        <f>ROUND(E15*N15,2)</f>
        <v>0.04</v>
      </c>
      <c r="P15" s="180">
        <v>0</v>
      </c>
      <c r="Q15" s="180">
        <f>ROUND(E15*P15,2)</f>
        <v>0</v>
      </c>
      <c r="R15" s="182" t="s">
        <v>124</v>
      </c>
      <c r="S15" s="182" t="s">
        <v>111</v>
      </c>
      <c r="T15" s="183" t="s">
        <v>111</v>
      </c>
      <c r="U15" s="161">
        <v>0.502</v>
      </c>
      <c r="V15" s="161">
        <f>ROUND(E15*U15,2)</f>
        <v>179.72</v>
      </c>
      <c r="W15" s="161"/>
      <c r="X15" s="161" t="s">
        <v>112</v>
      </c>
      <c r="Y15" s="161" t="s">
        <v>113</v>
      </c>
      <c r="Z15" s="154"/>
      <c r="AA15" s="154"/>
      <c r="AB15" s="154"/>
      <c r="AC15" s="154"/>
      <c r="AD15" s="154"/>
      <c r="AE15" s="154"/>
      <c r="AF15" s="154"/>
      <c r="AG15" s="154" t="s">
        <v>114</v>
      </c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</row>
    <row r="16" spans="1:60" x14ac:dyDescent="0.2">
      <c r="A16" s="163" t="s">
        <v>105</v>
      </c>
      <c r="B16" s="164" t="s">
        <v>74</v>
      </c>
      <c r="C16" s="184" t="s">
        <v>75</v>
      </c>
      <c r="D16" s="165"/>
      <c r="E16" s="166"/>
      <c r="F16" s="167"/>
      <c r="G16" s="167">
        <f>SUMIF(AG17:AG19,"&lt;&gt;NOR",G17:G19)</f>
        <v>0</v>
      </c>
      <c r="H16" s="167"/>
      <c r="I16" s="167">
        <f>SUM(I17:I19)</f>
        <v>0</v>
      </c>
      <c r="J16" s="167"/>
      <c r="K16" s="167">
        <f>SUM(K17:K19)</f>
        <v>0</v>
      </c>
      <c r="L16" s="167"/>
      <c r="M16" s="167">
        <f>SUM(M17:M19)</f>
        <v>0</v>
      </c>
      <c r="N16" s="166"/>
      <c r="O16" s="166">
        <f>SUM(O17:O19)</f>
        <v>0.03</v>
      </c>
      <c r="P16" s="166"/>
      <c r="Q16" s="166">
        <f>SUM(Q17:Q19)</f>
        <v>0</v>
      </c>
      <c r="R16" s="167"/>
      <c r="S16" s="167"/>
      <c r="T16" s="168"/>
      <c r="U16" s="162"/>
      <c r="V16" s="162">
        <f>SUM(V17:V19)</f>
        <v>41.59</v>
      </c>
      <c r="W16" s="162"/>
      <c r="X16" s="162"/>
      <c r="Y16" s="162"/>
      <c r="AG16" t="s">
        <v>106</v>
      </c>
    </row>
    <row r="17" spans="1:60" outlineLevel="1" x14ac:dyDescent="0.2">
      <c r="A17" s="177">
        <v>6</v>
      </c>
      <c r="B17" s="178" t="s">
        <v>125</v>
      </c>
      <c r="C17" s="185" t="s">
        <v>126</v>
      </c>
      <c r="D17" s="179" t="s">
        <v>109</v>
      </c>
      <c r="E17" s="180">
        <v>358</v>
      </c>
      <c r="F17" s="181"/>
      <c r="G17" s="182">
        <f>ROUND(E17*F17,2)</f>
        <v>0</v>
      </c>
      <c r="H17" s="181"/>
      <c r="I17" s="182">
        <f>ROUND(E17*H17,2)</f>
        <v>0</v>
      </c>
      <c r="J17" s="181"/>
      <c r="K17" s="182">
        <f>ROUND(E17*J17,2)</f>
        <v>0</v>
      </c>
      <c r="L17" s="182">
        <v>21</v>
      </c>
      <c r="M17" s="182">
        <f>G17*(1+L17/100)</f>
        <v>0</v>
      </c>
      <c r="N17" s="180">
        <v>0</v>
      </c>
      <c r="O17" s="180">
        <f>ROUND(E17*N17,2)</f>
        <v>0</v>
      </c>
      <c r="P17" s="180">
        <v>0</v>
      </c>
      <c r="Q17" s="180">
        <f>ROUND(E17*P17,2)</f>
        <v>0</v>
      </c>
      <c r="R17" s="182" t="s">
        <v>127</v>
      </c>
      <c r="S17" s="182" t="s">
        <v>111</v>
      </c>
      <c r="T17" s="183" t="s">
        <v>111</v>
      </c>
      <c r="U17" s="161">
        <v>7.6679999999999998E-2</v>
      </c>
      <c r="V17" s="161">
        <f>ROUND(E17*U17,2)</f>
        <v>27.45</v>
      </c>
      <c r="W17" s="161"/>
      <c r="X17" s="161" t="s">
        <v>112</v>
      </c>
      <c r="Y17" s="161" t="s">
        <v>113</v>
      </c>
      <c r="Z17" s="154"/>
      <c r="AA17" s="154"/>
      <c r="AB17" s="154"/>
      <c r="AC17" s="154"/>
      <c r="AD17" s="154"/>
      <c r="AE17" s="154"/>
      <c r="AF17" s="154"/>
      <c r="AG17" s="154" t="s">
        <v>114</v>
      </c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</row>
    <row r="18" spans="1:60" outlineLevel="1" x14ac:dyDescent="0.2">
      <c r="A18" s="177">
        <v>7</v>
      </c>
      <c r="B18" s="178" t="s">
        <v>128</v>
      </c>
      <c r="C18" s="185" t="s">
        <v>129</v>
      </c>
      <c r="D18" s="179" t="s">
        <v>109</v>
      </c>
      <c r="E18" s="180">
        <v>358</v>
      </c>
      <c r="F18" s="181"/>
      <c r="G18" s="182">
        <f>ROUND(E18*F18,2)</f>
        <v>0</v>
      </c>
      <c r="H18" s="181"/>
      <c r="I18" s="182">
        <f>ROUND(E18*H18,2)</f>
        <v>0</v>
      </c>
      <c r="J18" s="181"/>
      <c r="K18" s="182">
        <f>ROUND(E18*J18,2)</f>
        <v>0</v>
      </c>
      <c r="L18" s="182">
        <v>21</v>
      </c>
      <c r="M18" s="182">
        <f>G18*(1+L18/100)</f>
        <v>0</v>
      </c>
      <c r="N18" s="180">
        <v>0</v>
      </c>
      <c r="O18" s="180">
        <f>ROUND(E18*N18,2)</f>
        <v>0</v>
      </c>
      <c r="P18" s="180">
        <v>0</v>
      </c>
      <c r="Q18" s="180">
        <f>ROUND(E18*P18,2)</f>
        <v>0</v>
      </c>
      <c r="R18" s="182" t="s">
        <v>127</v>
      </c>
      <c r="S18" s="182" t="s">
        <v>111</v>
      </c>
      <c r="T18" s="183" t="s">
        <v>111</v>
      </c>
      <c r="U18" s="161">
        <v>7.0000000000000001E-3</v>
      </c>
      <c r="V18" s="161">
        <f>ROUND(E18*U18,2)</f>
        <v>2.5099999999999998</v>
      </c>
      <c r="W18" s="161"/>
      <c r="X18" s="161" t="s">
        <v>112</v>
      </c>
      <c r="Y18" s="161" t="s">
        <v>113</v>
      </c>
      <c r="Z18" s="154"/>
      <c r="AA18" s="154"/>
      <c r="AB18" s="154"/>
      <c r="AC18" s="154"/>
      <c r="AD18" s="154"/>
      <c r="AE18" s="154"/>
      <c r="AF18" s="154"/>
      <c r="AG18" s="154" t="s">
        <v>114</v>
      </c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</row>
    <row r="19" spans="1:60" ht="22.5" outlineLevel="1" x14ac:dyDescent="0.2">
      <c r="A19" s="170">
        <v>8</v>
      </c>
      <c r="B19" s="171" t="s">
        <v>130</v>
      </c>
      <c r="C19" s="186" t="s">
        <v>131</v>
      </c>
      <c r="D19" s="172" t="s">
        <v>109</v>
      </c>
      <c r="E19" s="173">
        <v>358</v>
      </c>
      <c r="F19" s="174"/>
      <c r="G19" s="175">
        <f>ROUND(E19*F19,2)</f>
        <v>0</v>
      </c>
      <c r="H19" s="174"/>
      <c r="I19" s="175">
        <f>ROUND(E19*H19,2)</f>
        <v>0</v>
      </c>
      <c r="J19" s="174"/>
      <c r="K19" s="175">
        <f>ROUND(E19*J19,2)</f>
        <v>0</v>
      </c>
      <c r="L19" s="175">
        <v>21</v>
      </c>
      <c r="M19" s="175">
        <f>G19*(1+L19/100)</f>
        <v>0</v>
      </c>
      <c r="N19" s="173">
        <v>6.9999999999999994E-5</v>
      </c>
      <c r="O19" s="173">
        <f>ROUND(E19*N19,2)</f>
        <v>0.03</v>
      </c>
      <c r="P19" s="173">
        <v>0</v>
      </c>
      <c r="Q19" s="173">
        <f>ROUND(E19*P19,2)</f>
        <v>0</v>
      </c>
      <c r="R19" s="175" t="s">
        <v>127</v>
      </c>
      <c r="S19" s="175" t="s">
        <v>111</v>
      </c>
      <c r="T19" s="176" t="s">
        <v>111</v>
      </c>
      <c r="U19" s="161">
        <v>3.2480000000000002E-2</v>
      </c>
      <c r="V19" s="161">
        <f>ROUND(E19*U19,2)</f>
        <v>11.63</v>
      </c>
      <c r="W19" s="161"/>
      <c r="X19" s="161" t="s">
        <v>112</v>
      </c>
      <c r="Y19" s="161" t="s">
        <v>113</v>
      </c>
      <c r="Z19" s="154"/>
      <c r="AA19" s="154"/>
      <c r="AB19" s="154"/>
      <c r="AC19" s="154"/>
      <c r="AD19" s="154"/>
      <c r="AE19" s="154"/>
      <c r="AF19" s="154"/>
      <c r="AG19" s="154" t="s">
        <v>114</v>
      </c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</row>
    <row r="20" spans="1:60" x14ac:dyDescent="0.2">
      <c r="A20" s="3"/>
      <c r="B20" s="4"/>
      <c r="C20" s="187"/>
      <c r="D20" s="6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AE20">
        <v>15</v>
      </c>
      <c r="AF20">
        <v>21</v>
      </c>
      <c r="AG20" t="s">
        <v>91</v>
      </c>
    </row>
    <row r="21" spans="1:60" x14ac:dyDescent="0.2">
      <c r="A21" s="157"/>
      <c r="B21" s="158" t="s">
        <v>29</v>
      </c>
      <c r="C21" s="188"/>
      <c r="D21" s="159"/>
      <c r="E21" s="160"/>
      <c r="F21" s="160"/>
      <c r="G21" s="169">
        <f>G8+G12+G14+G16</f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AE21">
        <f>SUMIF(L7:L19,AE20,G7:G19)</f>
        <v>0</v>
      </c>
      <c r="AF21">
        <f>SUMIF(L7:L19,AF20,G7:G19)</f>
        <v>0</v>
      </c>
      <c r="AG21" t="s">
        <v>132</v>
      </c>
    </row>
    <row r="22" spans="1:60" x14ac:dyDescent="0.2">
      <c r="C22" s="189"/>
      <c r="D22" s="10"/>
      <c r="AG22" t="s">
        <v>133</v>
      </c>
    </row>
    <row r="23" spans="1:60" x14ac:dyDescent="0.2">
      <c r="D23" s="10"/>
    </row>
    <row r="24" spans="1:60" x14ac:dyDescent="0.2">
      <c r="D24" s="10"/>
    </row>
    <row r="25" spans="1:60" x14ac:dyDescent="0.2">
      <c r="D25" s="10"/>
    </row>
    <row r="26" spans="1:60" x14ac:dyDescent="0.2">
      <c r="D26" s="10"/>
    </row>
    <row r="27" spans="1:60" x14ac:dyDescent="0.2">
      <c r="D27" s="10"/>
    </row>
    <row r="28" spans="1:60" x14ac:dyDescent="0.2">
      <c r="D28" s="10"/>
    </row>
    <row r="29" spans="1:60" x14ac:dyDescent="0.2">
      <c r="D29" s="10"/>
    </row>
    <row r="30" spans="1:60" x14ac:dyDescent="0.2">
      <c r="D30" s="10"/>
    </row>
    <row r="31" spans="1:60" x14ac:dyDescent="0.2">
      <c r="D31" s="10"/>
    </row>
    <row r="32" spans="1:60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8e8LphjBQql1oHbnCTVjWgTFbQq9njYh/UP2/x0p1yc57rlECGzK76GsyS1N/OLAD7o530kqJ5Y0ZlXEUbvNAw==" saltValue="D+bE6/0IGbJoATOMgR0z/w==" spinCount="100000" sheet="1" formatRows="0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horizontalDpi="4294967293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202311010101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202311010101 Pol'!Názvy_tisku</vt:lpstr>
      <vt:lpstr>oadresa</vt:lpstr>
      <vt:lpstr>Stavba!Objednatel</vt:lpstr>
      <vt:lpstr>Stavba!Objekt</vt:lpstr>
      <vt:lpstr>'01 202311010101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Trojan</dc:creator>
  <cp:lastModifiedBy>Kupsa Vladan</cp:lastModifiedBy>
  <cp:lastPrinted>2019-03-19T12:27:02Z</cp:lastPrinted>
  <dcterms:created xsi:type="dcterms:W3CDTF">2009-04-08T07:15:50Z</dcterms:created>
  <dcterms:modified xsi:type="dcterms:W3CDTF">2024-01-11T11:37:57Z</dcterms:modified>
</cp:coreProperties>
</file>